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95" windowHeight="6150" activeTab="0"/>
  </bookViews>
  <sheets>
    <sheet name="WMR100" sheetId="1" r:id="rId1"/>
    <sheet name="Clé60_Octet0" sheetId="2" r:id="rId2"/>
  </sheets>
  <definedNames/>
  <calcPr fullCalcOnLoad="1"/>
</workbook>
</file>

<file path=xl/sharedStrings.xml><?xml version="1.0" encoding="utf-8"?>
<sst xmlns="http://schemas.openxmlformats.org/spreadsheetml/2006/main" count="165" uniqueCount="71">
  <si>
    <t>Heure</t>
  </si>
  <si>
    <t>Hex</t>
  </si>
  <si>
    <t>Dec</t>
  </si>
  <si>
    <t>N°</t>
  </si>
  <si>
    <t>Baromètre</t>
  </si>
  <si>
    <t>FK</t>
  </si>
  <si>
    <t>xx</t>
  </si>
  <si>
    <t>BB</t>
  </si>
  <si>
    <t>xA</t>
  </si>
  <si>
    <t>CS</t>
  </si>
  <si>
    <t>Checksum</t>
  </si>
  <si>
    <t>xS</t>
  </si>
  <si>
    <t>AA</t>
  </si>
  <si>
    <t>CC</t>
  </si>
  <si>
    <t>DD</t>
  </si>
  <si>
    <t>Sonde</t>
  </si>
  <si>
    <t>Température (°C)</t>
  </si>
  <si>
    <t>Hygrométrie (%)</t>
  </si>
  <si>
    <t>Thermomètre/Hygromètre</t>
  </si>
  <si>
    <t>Anémomètre</t>
  </si>
  <si>
    <t>Direction</t>
  </si>
  <si>
    <t>Pluviomètre</t>
  </si>
  <si>
    <t>Date/Heure</t>
  </si>
  <si>
    <t>EE</t>
  </si>
  <si>
    <t>Date</t>
  </si>
  <si>
    <t>Indice</t>
  </si>
  <si>
    <t>?</t>
  </si>
  <si>
    <t>Point de rosée (°C)</t>
  </si>
  <si>
    <t>Pression relative (mb)</t>
  </si>
  <si>
    <t>Pression absolue (mb)</t>
  </si>
  <si>
    <t>DE</t>
  </si>
  <si>
    <t>Zone GMT</t>
  </si>
  <si>
    <t>FF</t>
  </si>
  <si>
    <t>Date/Heure Accum</t>
  </si>
  <si>
    <t>Quantité 24h (mm)</t>
  </si>
  <si>
    <t>Quantité accum (mm)</t>
  </si>
  <si>
    <t>Quantité 1h (mm)</t>
  </si>
  <si>
    <t>Taux (mm/h)</t>
  </si>
  <si>
    <t>Rafale (m/s)</t>
  </si>
  <si>
    <t>Moyenne (m/s)</t>
  </si>
  <si>
    <t>00 48 0A 0C 25 00 00 00 20 A3 00</t>
  </si>
  <si>
    <t>Secteur</t>
  </si>
  <si>
    <t>UV (Non testé)</t>
  </si>
  <si>
    <t>00 47 01 05 4D 00</t>
  </si>
  <si>
    <t>Prévision 12h-24h</t>
  </si>
  <si>
    <t>00 46 ED 13 F7 33 70 02</t>
  </si>
  <si>
    <t>Temps actuel</t>
  </si>
  <si>
    <t>Smiley</t>
  </si>
  <si>
    <t>00 41 00 00 00 00 19 00 6C 00 36 0C 10 04 08 24 01</t>
  </si>
  <si>
    <t>Variation Temp.</t>
  </si>
  <si>
    <t>Niveau piles</t>
  </si>
  <si>
    <t>Radio Fréquence</t>
  </si>
  <si>
    <t>Piles</t>
  </si>
  <si>
    <t>Station</t>
  </si>
  <si>
    <t>Radio Freq</t>
  </si>
  <si>
    <t>Chargées</t>
  </si>
  <si>
    <t>Branchée</t>
  </si>
  <si>
    <t>Désactivée</t>
  </si>
  <si>
    <t>Recherche/Signal faible</t>
  </si>
  <si>
    <t>Signal Moyen</t>
  </si>
  <si>
    <t>Signal Fort</t>
  </si>
  <si>
    <t>Déchargées</t>
  </si>
  <si>
    <t>Débranchée</t>
  </si>
  <si>
    <t>A</t>
  </si>
  <si>
    <t>B</t>
  </si>
  <si>
    <t>C</t>
  </si>
  <si>
    <t>D</t>
  </si>
  <si>
    <t>E</t>
  </si>
  <si>
    <t>F</t>
  </si>
  <si>
    <t>10 42 D0 D1 00 62 D2 00 00 20 47 03</t>
  </si>
  <si>
    <t>10 60 00 00 15 12 12 04 08 81 36 01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</si>
</sst>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workbookViewId="0" topLeftCell="A1">
      <selection activeCell="O27" sqref="O27"/>
    </sheetView>
  </sheetViews>
  <sheetFormatPr defaultColWidth="11.421875" defaultRowHeight="12.75"/>
  <cols>
    <col min="1" max="1" width="3.00390625" style="0" customWidth="1"/>
    <col min="2" max="2" width="19.421875" style="0" customWidth="1"/>
    <col min="3" max="3" width="8.7109375" style="0" customWidth="1"/>
    <col min="4" max="4" width="12.57421875" style="0" bestFit="1" customWidth="1"/>
    <col min="5" max="5" width="3.57421875" style="0" bestFit="1" customWidth="1"/>
    <col min="6" max="7" width="4.421875" style="0" customWidth="1"/>
    <col min="8" max="8" width="20.00390625" style="0" bestFit="1" customWidth="1"/>
    <col min="9" max="9" width="10.28125" style="0" customWidth="1"/>
    <col min="10" max="10" width="6.7109375" style="0" customWidth="1"/>
    <col min="11" max="11" width="3.57421875" style="0" bestFit="1" customWidth="1"/>
    <col min="12" max="12" width="17.28125" style="0" customWidth="1"/>
    <col min="13" max="13" width="4.421875" style="0" customWidth="1"/>
    <col min="14" max="14" width="14.00390625" style="0" customWidth="1"/>
    <col min="15" max="15" width="12.7109375" style="0" customWidth="1"/>
    <col min="16" max="16" width="4.28125" style="0" bestFit="1" customWidth="1"/>
    <col min="17" max="17" width="3.57421875" style="0" bestFit="1" customWidth="1"/>
    <col min="18" max="18" width="21.57421875" style="0" customWidth="1"/>
    <col min="19" max="16384" width="4.421875" style="0" customWidth="1"/>
  </cols>
  <sheetData>
    <row r="1" ht="13.5" thickBot="1"/>
    <row r="2" spans="2:18" ht="12.75">
      <c r="B2" s="12" t="s">
        <v>4</v>
      </c>
      <c r="C2" s="13"/>
      <c r="D2" s="13"/>
      <c r="E2" s="13"/>
      <c r="F2" s="14"/>
      <c r="H2" s="12" t="s">
        <v>19</v>
      </c>
      <c r="I2" s="13"/>
      <c r="J2" s="13"/>
      <c r="K2" s="13"/>
      <c r="L2" s="14"/>
      <c r="N2" s="12" t="s">
        <v>22</v>
      </c>
      <c r="O2" s="13"/>
      <c r="P2" s="13"/>
      <c r="Q2" s="13"/>
      <c r="R2" s="14"/>
    </row>
    <row r="3" spans="2:18" ht="12.75">
      <c r="B3" s="1"/>
      <c r="C3" s="2"/>
      <c r="D3" s="2"/>
      <c r="E3" s="2"/>
      <c r="F3" s="3"/>
      <c r="H3" s="1"/>
      <c r="I3" s="2"/>
      <c r="J3" s="2"/>
      <c r="K3" s="2"/>
      <c r="L3" s="3"/>
      <c r="N3" s="1"/>
      <c r="O3" s="2"/>
      <c r="P3" s="2"/>
      <c r="Q3" s="2"/>
      <c r="R3" s="3"/>
    </row>
    <row r="4" spans="2:18" ht="12.75">
      <c r="B4" s="15" t="s">
        <v>45</v>
      </c>
      <c r="C4" s="16"/>
      <c r="D4" s="16"/>
      <c r="E4" s="16"/>
      <c r="F4" s="17"/>
      <c r="H4" s="15" t="s">
        <v>40</v>
      </c>
      <c r="I4" s="16"/>
      <c r="J4" s="16"/>
      <c r="K4" s="16"/>
      <c r="L4" s="17"/>
      <c r="N4" s="15" t="s">
        <v>70</v>
      </c>
      <c r="O4" s="16"/>
      <c r="P4" s="16"/>
      <c r="Q4" s="16"/>
      <c r="R4" s="17"/>
    </row>
    <row r="5" spans="2:18" ht="12.75">
      <c r="B5" s="1"/>
      <c r="C5" s="2"/>
      <c r="D5" s="2"/>
      <c r="E5" s="2"/>
      <c r="F5" s="3"/>
      <c r="H5" s="1"/>
      <c r="I5" s="2"/>
      <c r="J5" s="2"/>
      <c r="K5" s="2"/>
      <c r="L5" s="3"/>
      <c r="N5" s="1"/>
      <c r="O5" s="2"/>
      <c r="P5" s="2"/>
      <c r="Q5" s="2"/>
      <c r="R5" s="3"/>
    </row>
    <row r="6" spans="2:18" ht="12.75">
      <c r="B6" s="1" t="s">
        <v>3</v>
      </c>
      <c r="C6" s="2" t="s">
        <v>1</v>
      </c>
      <c r="D6" s="2" t="s">
        <v>2</v>
      </c>
      <c r="E6" s="2"/>
      <c r="F6" s="3"/>
      <c r="H6" s="1" t="s">
        <v>3</v>
      </c>
      <c r="I6" s="2" t="s">
        <v>1</v>
      </c>
      <c r="J6" s="2" t="s">
        <v>2</v>
      </c>
      <c r="K6" s="2"/>
      <c r="L6" s="3"/>
      <c r="N6" s="1" t="s">
        <v>3</v>
      </c>
      <c r="O6" s="2" t="s">
        <v>1</v>
      </c>
      <c r="P6" s="2" t="s">
        <v>2</v>
      </c>
      <c r="Q6" s="2"/>
      <c r="R6" s="3"/>
    </row>
    <row r="7" spans="2:18" ht="12.75">
      <c r="B7" s="1">
        <v>0</v>
      </c>
      <c r="C7" s="10" t="str">
        <f aca="true" t="shared" si="0" ref="C7:C14">MID(B$4,3*B7+1,2)</f>
        <v>00</v>
      </c>
      <c r="D7" s="2">
        <f>_XLL.HEXDEC(C7)</f>
        <v>0</v>
      </c>
      <c r="E7" s="2"/>
      <c r="F7" s="3"/>
      <c r="H7" s="1">
        <v>0</v>
      </c>
      <c r="I7" s="10" t="str">
        <f aca="true" t="shared" si="1" ref="I7:I17">MID(H$4,3*H7+1,2)</f>
        <v>00</v>
      </c>
      <c r="J7" s="2">
        <f>_XLL.HEXDEC(I7)</f>
        <v>0</v>
      </c>
      <c r="K7" s="2"/>
      <c r="L7" s="3"/>
      <c r="N7" s="1">
        <v>0</v>
      </c>
      <c r="O7" s="10" t="str">
        <f>MID(N$4,3*N7+1,2)</f>
        <v>10</v>
      </c>
      <c r="P7" s="2">
        <f>_XLL.HEXDEC(O7)</f>
        <v>16</v>
      </c>
      <c r="Q7" s="2"/>
      <c r="R7" s="3"/>
    </row>
    <row r="8" spans="2:18" ht="12.75">
      <c r="B8" s="1">
        <v>1</v>
      </c>
      <c r="C8" s="10" t="str">
        <f t="shared" si="0"/>
        <v>46</v>
      </c>
      <c r="D8" s="2">
        <f>_XLL.HEXDEC(C8)</f>
        <v>70</v>
      </c>
      <c r="E8" s="2" t="s">
        <v>5</v>
      </c>
      <c r="F8" s="3"/>
      <c r="H8" s="1">
        <v>1</v>
      </c>
      <c r="I8" s="10" t="str">
        <f t="shared" si="1"/>
        <v>48</v>
      </c>
      <c r="J8" s="2">
        <f>_XLL.HEXDEC(I8)</f>
        <v>72</v>
      </c>
      <c r="K8" s="2" t="s">
        <v>5</v>
      </c>
      <c r="L8" s="3"/>
      <c r="N8" s="1">
        <v>1</v>
      </c>
      <c r="O8" s="10" t="str">
        <f aca="true" t="shared" si="2" ref="O8:O18">MID(N$4,3*N8+1,2)</f>
        <v>60</v>
      </c>
      <c r="P8" s="2">
        <f>_XLL.HEXDEC(O8)</f>
        <v>96</v>
      </c>
      <c r="Q8" s="2" t="s">
        <v>5</v>
      </c>
      <c r="R8" s="3"/>
    </row>
    <row r="9" spans="2:18" ht="12.75">
      <c r="B9" s="1">
        <v>2</v>
      </c>
      <c r="C9" s="10" t="str">
        <f t="shared" si="0"/>
        <v>ED</v>
      </c>
      <c r="D9" s="2">
        <f>_XLL.HEXDEC(C9)</f>
        <v>237</v>
      </c>
      <c r="E9" s="2" t="s">
        <v>13</v>
      </c>
      <c r="F9" s="3"/>
      <c r="H9" s="1">
        <v>2</v>
      </c>
      <c r="I9" s="10" t="str">
        <f t="shared" si="1"/>
        <v>0A</v>
      </c>
      <c r="J9" s="2">
        <f>_XLL.HEXDEC(I9)</f>
        <v>10</v>
      </c>
      <c r="K9" s="2" t="s">
        <v>8</v>
      </c>
      <c r="L9" s="3"/>
      <c r="N9" s="1">
        <v>2</v>
      </c>
      <c r="O9" s="2" t="str">
        <f t="shared" si="2"/>
        <v>00</v>
      </c>
      <c r="P9" s="2">
        <f>_XLL.HEXDEC(O9)</f>
        <v>0</v>
      </c>
      <c r="Q9" s="2" t="s">
        <v>6</v>
      </c>
      <c r="R9" s="3"/>
    </row>
    <row r="10" spans="2:18" ht="12.75">
      <c r="B10" s="1">
        <v>3</v>
      </c>
      <c r="C10" s="10" t="str">
        <f t="shared" si="0"/>
        <v>13</v>
      </c>
      <c r="D10" s="2">
        <f>_XLL.HEXDEC(C10)</f>
        <v>19</v>
      </c>
      <c r="E10" s="2" t="s">
        <v>30</v>
      </c>
      <c r="F10" s="3"/>
      <c r="H10" s="1">
        <v>3</v>
      </c>
      <c r="I10" s="2" t="str">
        <f t="shared" si="1"/>
        <v>0C</v>
      </c>
      <c r="J10" s="2">
        <f>_XLL.HEXDEC(I10)</f>
        <v>12</v>
      </c>
      <c r="K10" s="2" t="s">
        <v>7</v>
      </c>
      <c r="L10" s="3"/>
      <c r="N10" s="1">
        <v>3</v>
      </c>
      <c r="O10" s="2" t="str">
        <f t="shared" si="2"/>
        <v>00</v>
      </c>
      <c r="P10" s="2">
        <f>_XLL.HEXDEC(O10)</f>
        <v>0</v>
      </c>
      <c r="Q10" s="9" t="s">
        <v>6</v>
      </c>
      <c r="R10" s="3"/>
    </row>
    <row r="11" spans="2:18" ht="12.75">
      <c r="B11" s="1">
        <v>4</v>
      </c>
      <c r="C11" s="10" t="str">
        <f t="shared" si="0"/>
        <v>F7</v>
      </c>
      <c r="D11" s="2">
        <f>_XLL.HEXDEC(C11)</f>
        <v>247</v>
      </c>
      <c r="E11" s="2" t="s">
        <v>7</v>
      </c>
      <c r="F11" s="3"/>
      <c r="H11" s="1">
        <v>4</v>
      </c>
      <c r="I11" s="10" t="str">
        <f t="shared" si="1"/>
        <v>25</v>
      </c>
      <c r="J11" s="2">
        <f>_XLL.HEXDEC(I11)</f>
        <v>37</v>
      </c>
      <c r="K11" s="2" t="s">
        <v>13</v>
      </c>
      <c r="L11" s="3"/>
      <c r="N11" s="1">
        <v>4</v>
      </c>
      <c r="O11" s="10" t="str">
        <f t="shared" si="2"/>
        <v>15</v>
      </c>
      <c r="P11" s="2">
        <f>_XLL.HEXDEC(O11)</f>
        <v>21</v>
      </c>
      <c r="Q11" s="2" t="s">
        <v>12</v>
      </c>
      <c r="R11" s="3"/>
    </row>
    <row r="12" spans="2:18" ht="12.75">
      <c r="B12" s="1">
        <v>5</v>
      </c>
      <c r="C12" s="10" t="str">
        <f t="shared" si="0"/>
        <v>33</v>
      </c>
      <c r="D12" s="2">
        <f>_XLL.HEXDEC(C12)</f>
        <v>51</v>
      </c>
      <c r="E12" s="2" t="s">
        <v>8</v>
      </c>
      <c r="F12" s="3"/>
      <c r="H12" s="1">
        <v>5</v>
      </c>
      <c r="I12" s="10" t="str">
        <f>MID(H$4,3*H12+1,2)</f>
        <v>00</v>
      </c>
      <c r="J12" s="2">
        <f>_XLL.HEXDEC(I12)</f>
        <v>0</v>
      </c>
      <c r="K12" s="2" t="s">
        <v>14</v>
      </c>
      <c r="L12" s="3"/>
      <c r="N12" s="1">
        <v>5</v>
      </c>
      <c r="O12" s="10" t="str">
        <f t="shared" si="2"/>
        <v>12</v>
      </c>
      <c r="P12" s="2">
        <f>_XLL.HEXDEC(O12)</f>
        <v>18</v>
      </c>
      <c r="Q12" s="2" t="s">
        <v>7</v>
      </c>
      <c r="R12" s="3"/>
    </row>
    <row r="13" spans="2:18" ht="12.75">
      <c r="B13" s="1">
        <v>6</v>
      </c>
      <c r="C13" s="10" t="str">
        <f t="shared" si="0"/>
        <v>70</v>
      </c>
      <c r="D13" s="2">
        <f>_XLL.HEXDEC(C13)</f>
        <v>112</v>
      </c>
      <c r="E13" s="2" t="s">
        <v>9</v>
      </c>
      <c r="F13" s="3"/>
      <c r="H13" s="1">
        <v>6</v>
      </c>
      <c r="I13" s="10" t="str">
        <f t="shared" si="1"/>
        <v>00</v>
      </c>
      <c r="J13" s="2">
        <f>_XLL.HEXDEC(I13)</f>
        <v>0</v>
      </c>
      <c r="K13" s="2" t="s">
        <v>23</v>
      </c>
      <c r="L13" s="3"/>
      <c r="N13" s="1">
        <v>6</v>
      </c>
      <c r="O13" s="10" t="str">
        <f t="shared" si="2"/>
        <v>12</v>
      </c>
      <c r="P13" s="2">
        <f>_XLL.HEXDEC(O13)</f>
        <v>18</v>
      </c>
      <c r="Q13" s="2" t="s">
        <v>13</v>
      </c>
      <c r="R13" s="3"/>
    </row>
    <row r="14" spans="2:18" ht="13.5" customHeight="1">
      <c r="B14" s="1">
        <v>7</v>
      </c>
      <c r="C14" s="10" t="str">
        <f t="shared" si="0"/>
        <v>02</v>
      </c>
      <c r="D14" s="2">
        <f>_XLL.HEXDEC(C14)</f>
        <v>2</v>
      </c>
      <c r="E14" s="2" t="s">
        <v>9</v>
      </c>
      <c r="F14" s="3"/>
      <c r="H14" s="1">
        <v>7</v>
      </c>
      <c r="I14" s="2" t="str">
        <f t="shared" si="1"/>
        <v>00</v>
      </c>
      <c r="J14" s="2">
        <f>_XLL.HEXDEC(I14)</f>
        <v>0</v>
      </c>
      <c r="K14" s="2" t="s">
        <v>6</v>
      </c>
      <c r="L14" s="3"/>
      <c r="N14" s="1">
        <v>7</v>
      </c>
      <c r="O14" s="10" t="str">
        <f t="shared" si="2"/>
        <v>04</v>
      </c>
      <c r="P14" s="2">
        <f>_XLL.HEXDEC(O14)</f>
        <v>4</v>
      </c>
      <c r="Q14" s="9" t="s">
        <v>14</v>
      </c>
      <c r="R14" s="3"/>
    </row>
    <row r="15" spans="2:18" ht="13.5" customHeight="1">
      <c r="B15" s="1"/>
      <c r="C15" s="2"/>
      <c r="D15" s="2"/>
      <c r="E15" s="2"/>
      <c r="F15" s="3"/>
      <c r="H15" s="1">
        <v>8</v>
      </c>
      <c r="I15" s="2" t="str">
        <f t="shared" si="1"/>
        <v>20</v>
      </c>
      <c r="J15" s="2">
        <f>_XLL.HEXDEC(I15)</f>
        <v>32</v>
      </c>
      <c r="K15" s="2" t="s">
        <v>6</v>
      </c>
      <c r="L15" s="3"/>
      <c r="N15" s="1">
        <v>8</v>
      </c>
      <c r="O15" s="10" t="str">
        <f t="shared" si="2"/>
        <v>08</v>
      </c>
      <c r="P15" s="2">
        <f>_XLL.HEXDEC(O15)</f>
        <v>8</v>
      </c>
      <c r="Q15" s="9" t="s">
        <v>23</v>
      </c>
      <c r="R15" s="3"/>
    </row>
    <row r="16" spans="2:18" ht="12.75">
      <c r="B16" s="1" t="s">
        <v>10</v>
      </c>
      <c r="C16" s="4">
        <f>SUM(D7:D12)</f>
        <v>624</v>
      </c>
      <c r="D16" s="4" t="str">
        <f>IF(D13+D14*256=C16,"OK","Erreur")</f>
        <v>OK</v>
      </c>
      <c r="E16" s="2"/>
      <c r="F16" s="3"/>
      <c r="H16" s="1">
        <v>9</v>
      </c>
      <c r="I16" s="10" t="str">
        <f t="shared" si="1"/>
        <v>A3</v>
      </c>
      <c r="J16" s="2">
        <f>_XLL.HEXDEC(I16)</f>
        <v>163</v>
      </c>
      <c r="K16" s="2" t="s">
        <v>9</v>
      </c>
      <c r="L16" s="3"/>
      <c r="N16" s="1">
        <v>9</v>
      </c>
      <c r="O16" s="10" t="str">
        <f t="shared" si="2"/>
        <v>81</v>
      </c>
      <c r="P16" s="2">
        <f>_XLL.HEXDEC(O16)</f>
        <v>129</v>
      </c>
      <c r="Q16" s="9" t="s">
        <v>32</v>
      </c>
      <c r="R16" s="3"/>
    </row>
    <row r="17" spans="2:18" ht="12.75">
      <c r="B17" s="1" t="s">
        <v>28</v>
      </c>
      <c r="C17" s="4">
        <f>MOD(D12,16)*256+D11</f>
        <v>1015</v>
      </c>
      <c r="D17" s="2"/>
      <c r="E17" s="2"/>
      <c r="F17" s="3"/>
      <c r="H17" s="1">
        <v>10</v>
      </c>
      <c r="I17" s="10" t="str">
        <f t="shared" si="1"/>
        <v>00</v>
      </c>
      <c r="J17" s="2">
        <f>_XLL.HEXDEC(I17)</f>
        <v>0</v>
      </c>
      <c r="K17" s="2" t="s">
        <v>9</v>
      </c>
      <c r="L17" s="3"/>
      <c r="N17" s="1">
        <v>10</v>
      </c>
      <c r="O17" s="10" t="str">
        <f t="shared" si="2"/>
        <v>36</v>
      </c>
      <c r="P17" s="2">
        <f>_XLL.HEXDEC(O17)</f>
        <v>54</v>
      </c>
      <c r="Q17" s="9" t="s">
        <v>9</v>
      </c>
      <c r="R17" s="3"/>
    </row>
    <row r="18" spans="2:18" ht="12.75">
      <c r="B18" s="1" t="s">
        <v>29</v>
      </c>
      <c r="C18" s="4">
        <f>D9+256*MOD(D10,16)</f>
        <v>1005</v>
      </c>
      <c r="D18" s="2"/>
      <c r="E18" s="2"/>
      <c r="F18" s="3"/>
      <c r="H18" s="1"/>
      <c r="I18" s="2"/>
      <c r="J18" s="2"/>
      <c r="K18" s="2"/>
      <c r="L18" s="3"/>
      <c r="N18" s="1">
        <v>11</v>
      </c>
      <c r="O18" s="10" t="str">
        <f t="shared" si="2"/>
        <v>01</v>
      </c>
      <c r="P18" s="2">
        <f>_XLL.HEXDEC(O18)</f>
        <v>1</v>
      </c>
      <c r="Q18" s="9" t="s">
        <v>9</v>
      </c>
      <c r="R18" s="3"/>
    </row>
    <row r="19" spans="2:18" ht="12.75">
      <c r="B19" s="1" t="s">
        <v>46</v>
      </c>
      <c r="C19" s="4">
        <f>INT(D12/16)</f>
        <v>3</v>
      </c>
      <c r="D19" s="4" t="str">
        <f>IF(C19=0,"Party Cloudy",IF(C19=1,"Rainy",IF(C19=2,"Cloudy",IF(C19=3,"Sunny",IF(C19=4,"Snowy","?")))))</f>
        <v>Sunny</v>
      </c>
      <c r="E19" s="2"/>
      <c r="F19" s="3"/>
      <c r="H19" s="1" t="s">
        <v>10</v>
      </c>
      <c r="I19" s="4">
        <f>SUM(J7:J15)</f>
        <v>163</v>
      </c>
      <c r="J19" s="4" t="str">
        <f>IF(J16+J21*256=I19,"OK","Erreur")</f>
        <v>OK</v>
      </c>
      <c r="K19" s="2"/>
      <c r="L19" s="3"/>
      <c r="N19" s="1"/>
      <c r="O19" s="2"/>
      <c r="P19" s="2"/>
      <c r="Q19" s="9"/>
      <c r="R19" s="3"/>
    </row>
    <row r="20" spans="2:18" ht="13.5" thickBot="1">
      <c r="B20" s="5" t="s">
        <v>44</v>
      </c>
      <c r="C20" s="6">
        <f>INT(D10/16)</f>
        <v>1</v>
      </c>
      <c r="D20" s="6" t="str">
        <f>IF(C20=0,"Party Cloudy",IF(C20=1,"Rainy",IF(C20=2,"Cloudy",IF(C20=3,"Sunny",IF(C20=4,"Snowy","?")))))</f>
        <v>Rainy</v>
      </c>
      <c r="E20" s="7"/>
      <c r="F20" s="8"/>
      <c r="H20" s="1" t="s">
        <v>50</v>
      </c>
      <c r="I20" s="4" t="str">
        <f>IF(MOD(INT(J7/16),8)&lt;4,"Chargées","Vides")</f>
        <v>Chargées</v>
      </c>
      <c r="J20" s="18" t="s">
        <v>26</v>
      </c>
      <c r="K20" s="2"/>
      <c r="L20" s="3"/>
      <c r="N20" s="1" t="s">
        <v>10</v>
      </c>
      <c r="O20" s="4">
        <f>SUM(P7:P16)</f>
        <v>310</v>
      </c>
      <c r="P20" s="4" t="str">
        <f>IF(P17+P18*256=O20,"OK","Erreur")</f>
        <v>OK</v>
      </c>
      <c r="Q20" s="2"/>
      <c r="R20" s="3"/>
    </row>
    <row r="21" spans="8:18" ht="13.5" thickBot="1">
      <c r="H21" s="1" t="s">
        <v>38</v>
      </c>
      <c r="I21" s="4">
        <f>(J11+MOD(J12,16)*256)*0.1</f>
        <v>3.7</v>
      </c>
      <c r="J21" s="2"/>
      <c r="K21" s="2"/>
      <c r="L21" s="3"/>
      <c r="N21" s="1" t="s">
        <v>50</v>
      </c>
      <c r="O21" s="4" t="str">
        <f>IF(MOD(INT(P7/16),8)&lt;4,"Chargées","Vides")</f>
        <v>Chargées</v>
      </c>
      <c r="P21" s="18" t="s">
        <v>26</v>
      </c>
      <c r="Q21" s="2"/>
      <c r="R21" s="3"/>
    </row>
    <row r="22" spans="2:18" ht="12.75">
      <c r="B22" s="12" t="s">
        <v>18</v>
      </c>
      <c r="C22" s="13"/>
      <c r="D22" s="13"/>
      <c r="E22" s="13"/>
      <c r="F22" s="14"/>
      <c r="H22" s="1" t="s">
        <v>39</v>
      </c>
      <c r="I22" s="4">
        <f>(J13*16+INT(J12/16))*0.1</f>
        <v>0</v>
      </c>
      <c r="J22" s="2"/>
      <c r="K22" s="2"/>
      <c r="L22" s="3"/>
      <c r="N22" s="1" t="s">
        <v>41</v>
      </c>
      <c r="O22" s="4" t="str">
        <f>IF(INT(P7/16)&lt;8,"Branchée","Débranchée")</f>
        <v>Branchée</v>
      </c>
      <c r="P22" s="18" t="s">
        <v>26</v>
      </c>
      <c r="Q22" s="2"/>
      <c r="R22" s="3"/>
    </row>
    <row r="23" spans="2:18" ht="13.5" thickBot="1">
      <c r="B23" s="1"/>
      <c r="C23" s="2"/>
      <c r="D23" s="2"/>
      <c r="E23" s="2"/>
      <c r="F23" s="3"/>
      <c r="H23" s="5" t="s">
        <v>20</v>
      </c>
      <c r="I23" s="6">
        <f>MOD(J9,16)*360/16</f>
        <v>225</v>
      </c>
      <c r="J23" s="7"/>
      <c r="K23" s="7"/>
      <c r="L23" s="8"/>
      <c r="N23" s="1" t="s">
        <v>24</v>
      </c>
      <c r="O23" s="4" t="str">
        <f>TEXT(P13,"00")&amp;"/"&amp;TEXT(P14,"00")&amp;"/"&amp;TEXT(P15+2000,"0000")</f>
        <v>18/04/2008</v>
      </c>
      <c r="P23" s="18"/>
      <c r="Q23" s="2"/>
      <c r="R23" s="3"/>
    </row>
    <row r="24" spans="2:18" ht="13.5" thickBot="1">
      <c r="B24" s="15" t="s">
        <v>69</v>
      </c>
      <c r="C24" s="16"/>
      <c r="D24" s="16"/>
      <c r="E24" s="16"/>
      <c r="F24" s="17"/>
      <c r="N24" s="1" t="s">
        <v>0</v>
      </c>
      <c r="O24" s="4" t="str">
        <f>TEXT(P12,"00")&amp;":"&amp;TEXT(P11,"00")</f>
        <v>18:21</v>
      </c>
      <c r="P24" s="18"/>
      <c r="Q24" s="2"/>
      <c r="R24" s="3"/>
    </row>
    <row r="25" spans="2:18" ht="12.75">
      <c r="B25" s="1"/>
      <c r="C25" s="2"/>
      <c r="D25" s="2"/>
      <c r="E25" s="2"/>
      <c r="F25" s="3"/>
      <c r="H25" s="12" t="s">
        <v>21</v>
      </c>
      <c r="I25" s="13"/>
      <c r="J25" s="13"/>
      <c r="K25" s="13"/>
      <c r="L25" s="14"/>
      <c r="N25" s="1" t="s">
        <v>51</v>
      </c>
      <c r="O25" s="4" t="str">
        <f>IF(MOD(INT(P7/16),4)=0,"Désactivé",IF(MOD(INT(P7/16),4)=1,"En recherche ou signal faible",IF(MOD(INT(P7/16),4)=2,"Signal moyen","Signal fort")))</f>
        <v>En recherche ou signal faible</v>
      </c>
      <c r="P25" s="18" t="s">
        <v>26</v>
      </c>
      <c r="Q25" s="2"/>
      <c r="R25" s="3"/>
    </row>
    <row r="26" spans="2:18" ht="13.5" thickBot="1">
      <c r="B26" s="1" t="s">
        <v>3</v>
      </c>
      <c r="C26" s="2" t="s">
        <v>1</v>
      </c>
      <c r="D26" s="2" t="s">
        <v>2</v>
      </c>
      <c r="E26" s="2"/>
      <c r="F26" s="3"/>
      <c r="H26" s="1"/>
      <c r="I26" s="2"/>
      <c r="J26" s="2"/>
      <c r="K26" s="2"/>
      <c r="L26" s="3"/>
      <c r="N26" s="5" t="s">
        <v>31</v>
      </c>
      <c r="O26" s="6" t="str">
        <f>IF(P16&lt;128,"+","-")&amp;MOD(P16,128)</f>
        <v>-1</v>
      </c>
      <c r="P26" s="7"/>
      <c r="Q26" s="7"/>
      <c r="R26" s="8"/>
    </row>
    <row r="27" spans="2:12" ht="13.5" thickBot="1">
      <c r="B27" s="1">
        <v>0</v>
      </c>
      <c r="C27" s="10" t="str">
        <f>MID(B$24,3*B27+1,2)</f>
        <v>10</v>
      </c>
      <c r="D27" s="2">
        <f>_XLL.HEXDEC(C27)</f>
        <v>16</v>
      </c>
      <c r="E27" s="2"/>
      <c r="F27" s="3"/>
      <c r="H27" s="15" t="s">
        <v>48</v>
      </c>
      <c r="I27" s="16"/>
      <c r="J27" s="16"/>
      <c r="K27" s="16"/>
      <c r="L27" s="17"/>
    </row>
    <row r="28" spans="2:18" ht="12.75">
      <c r="B28" s="1">
        <v>1</v>
      </c>
      <c r="C28" s="10" t="str">
        <f aca="true" t="shared" si="3" ref="C28:C38">MID(B$24,3*B28+1,2)</f>
        <v>42</v>
      </c>
      <c r="D28" s="2">
        <f>_XLL.HEXDEC(C28)</f>
        <v>66</v>
      </c>
      <c r="E28" s="2" t="s">
        <v>5</v>
      </c>
      <c r="F28" s="3"/>
      <c r="H28" s="1"/>
      <c r="I28" s="2"/>
      <c r="J28" s="2"/>
      <c r="K28" s="2"/>
      <c r="L28" s="3"/>
      <c r="N28" s="12" t="s">
        <v>42</v>
      </c>
      <c r="O28" s="13"/>
      <c r="P28" s="13"/>
      <c r="Q28" s="13"/>
      <c r="R28" s="14"/>
    </row>
    <row r="29" spans="2:18" ht="12.75">
      <c r="B29" s="1">
        <v>2</v>
      </c>
      <c r="C29" s="10" t="str">
        <f t="shared" si="3"/>
        <v>D0</v>
      </c>
      <c r="D29" s="2">
        <f>_XLL.HEXDEC(C29)</f>
        <v>208</v>
      </c>
      <c r="E29" s="2" t="s">
        <v>11</v>
      </c>
      <c r="F29" s="3"/>
      <c r="H29" s="1" t="s">
        <v>3</v>
      </c>
      <c r="I29" s="2" t="s">
        <v>1</v>
      </c>
      <c r="J29" s="2" t="s">
        <v>2</v>
      </c>
      <c r="K29" s="2"/>
      <c r="L29" s="3"/>
      <c r="N29" s="1"/>
      <c r="O29" s="2"/>
      <c r="P29" s="2"/>
      <c r="Q29" s="2"/>
      <c r="R29" s="3"/>
    </row>
    <row r="30" spans="2:18" ht="12.75">
      <c r="B30" s="1">
        <v>3</v>
      </c>
      <c r="C30" s="10" t="str">
        <f t="shared" si="3"/>
        <v>D1</v>
      </c>
      <c r="D30" s="2">
        <f>_XLL.HEXDEC(C30)</f>
        <v>209</v>
      </c>
      <c r="E30" s="2" t="s">
        <v>12</v>
      </c>
      <c r="F30" s="3"/>
      <c r="H30" s="1">
        <v>0</v>
      </c>
      <c r="I30" s="10" t="str">
        <f>MID(H$27,3*H30+1,2)</f>
        <v>00</v>
      </c>
      <c r="J30" s="2">
        <f>_XLL.HEXDEC(I30)</f>
        <v>0</v>
      </c>
      <c r="K30" s="2"/>
      <c r="L30" s="3"/>
      <c r="N30" s="15" t="s">
        <v>43</v>
      </c>
      <c r="O30" s="16"/>
      <c r="P30" s="16"/>
      <c r="Q30" s="16"/>
      <c r="R30" s="17"/>
    </row>
    <row r="31" spans="2:18" ht="12.75">
      <c r="B31" s="1">
        <v>4</v>
      </c>
      <c r="C31" s="10" t="str">
        <f t="shared" si="3"/>
        <v>00</v>
      </c>
      <c r="D31" s="2">
        <f>_XLL.HEXDEC(C31)</f>
        <v>0</v>
      </c>
      <c r="E31" s="2" t="s">
        <v>7</v>
      </c>
      <c r="F31" s="3"/>
      <c r="H31" s="1">
        <v>1</v>
      </c>
      <c r="I31" s="10" t="str">
        <f>MID(H$27,3*H31+1,2)</f>
        <v>41</v>
      </c>
      <c r="J31" s="2">
        <f>_XLL.HEXDEC(I31)</f>
        <v>65</v>
      </c>
      <c r="K31" s="2" t="s">
        <v>5</v>
      </c>
      <c r="L31" s="3"/>
      <c r="N31" s="1"/>
      <c r="O31" s="2"/>
      <c r="P31" s="2"/>
      <c r="Q31" s="2"/>
      <c r="R31" s="3"/>
    </row>
    <row r="32" spans="2:18" ht="12.75">
      <c r="B32" s="1">
        <v>5</v>
      </c>
      <c r="C32" s="10" t="str">
        <f t="shared" si="3"/>
        <v>62</v>
      </c>
      <c r="D32" s="2">
        <f>_XLL.HEXDEC(C32)</f>
        <v>98</v>
      </c>
      <c r="E32" s="2" t="s">
        <v>13</v>
      </c>
      <c r="F32" s="3"/>
      <c r="H32" s="1">
        <v>2</v>
      </c>
      <c r="I32" s="10" t="str">
        <f aca="true" t="shared" si="4" ref="I32:I46">MID(H$27,3*H32+1,2)</f>
        <v>00</v>
      </c>
      <c r="J32" s="2">
        <f>_XLL.HEXDEC(I32)</f>
        <v>0</v>
      </c>
      <c r="K32" s="2" t="s">
        <v>6</v>
      </c>
      <c r="L32" s="3"/>
      <c r="N32" s="1" t="s">
        <v>3</v>
      </c>
      <c r="O32" s="2" t="s">
        <v>1</v>
      </c>
      <c r="P32" s="2" t="s">
        <v>2</v>
      </c>
      <c r="Q32" s="2"/>
      <c r="R32" s="3"/>
    </row>
    <row r="33" spans="2:18" ht="12.75">
      <c r="B33" s="1">
        <v>6</v>
      </c>
      <c r="C33" s="10" t="str">
        <f t="shared" si="3"/>
        <v>D2</v>
      </c>
      <c r="D33" s="2">
        <f>_XLL.HEXDEC(C33)</f>
        <v>210</v>
      </c>
      <c r="E33" s="2" t="s">
        <v>14</v>
      </c>
      <c r="F33" s="3"/>
      <c r="H33" s="1">
        <v>3</v>
      </c>
      <c r="I33" s="10" t="str">
        <f t="shared" si="4"/>
        <v>00</v>
      </c>
      <c r="J33" s="2">
        <f>_XLL.HEXDEC(I33)</f>
        <v>0</v>
      </c>
      <c r="K33" s="2" t="s">
        <v>6</v>
      </c>
      <c r="L33" s="3"/>
      <c r="N33" s="1">
        <v>0</v>
      </c>
      <c r="O33" s="2" t="str">
        <f aca="true" t="shared" si="5" ref="O33:O38">MID(N$30,3*N33+1,2)</f>
        <v>00</v>
      </c>
      <c r="P33" s="2">
        <f>_XLL.HEXDEC(O33)</f>
        <v>0</v>
      </c>
      <c r="Q33" s="2" t="s">
        <v>5</v>
      </c>
      <c r="R33" s="3"/>
    </row>
    <row r="34" spans="2:18" ht="12.75">
      <c r="B34" s="1">
        <v>7</v>
      </c>
      <c r="C34" s="10" t="str">
        <f>MID(B$24,3*B34+1,2)</f>
        <v>00</v>
      </c>
      <c r="D34" s="2">
        <f>_XLL.HEXDEC(C34)</f>
        <v>0</v>
      </c>
      <c r="E34" s="2" t="s">
        <v>23</v>
      </c>
      <c r="F34" s="3"/>
      <c r="H34" s="1">
        <v>4</v>
      </c>
      <c r="I34" s="10" t="str">
        <f t="shared" si="4"/>
        <v>00</v>
      </c>
      <c r="J34" s="2">
        <f>_XLL.HEXDEC(I34)</f>
        <v>0</v>
      </c>
      <c r="K34" s="2" t="s">
        <v>6</v>
      </c>
      <c r="L34" s="3"/>
      <c r="N34" s="1">
        <v>1</v>
      </c>
      <c r="O34" s="2" t="str">
        <f t="shared" si="5"/>
        <v>47</v>
      </c>
      <c r="P34" s="2">
        <f>_XLL.HEXDEC(O34)</f>
        <v>71</v>
      </c>
      <c r="Q34" s="2" t="s">
        <v>6</v>
      </c>
      <c r="R34" s="3"/>
    </row>
    <row r="35" spans="2:18" ht="12.75">
      <c r="B35" s="1">
        <v>8</v>
      </c>
      <c r="C35" s="2" t="str">
        <f t="shared" si="3"/>
        <v>00</v>
      </c>
      <c r="D35" s="2">
        <f>_XLL.HEXDEC(C35)</f>
        <v>0</v>
      </c>
      <c r="E35" s="2" t="s">
        <v>6</v>
      </c>
      <c r="F35" s="3"/>
      <c r="H35" s="1">
        <v>5</v>
      </c>
      <c r="I35" s="10" t="str">
        <f t="shared" si="4"/>
        <v>00</v>
      </c>
      <c r="J35" s="2">
        <f>_XLL.HEXDEC(I35)</f>
        <v>0</v>
      </c>
      <c r="K35" s="2" t="s">
        <v>6</v>
      </c>
      <c r="L35" s="3"/>
      <c r="N35" s="1">
        <v>2</v>
      </c>
      <c r="O35" s="2" t="str">
        <f t="shared" si="5"/>
        <v>01</v>
      </c>
      <c r="P35" s="2">
        <f>_XLL.HEXDEC(O35)</f>
        <v>1</v>
      </c>
      <c r="Q35" s="2" t="s">
        <v>12</v>
      </c>
      <c r="R35" s="3"/>
    </row>
    <row r="36" spans="2:18" ht="12.75">
      <c r="B36" s="1">
        <v>9</v>
      </c>
      <c r="C36" s="2" t="str">
        <f t="shared" si="3"/>
        <v>20</v>
      </c>
      <c r="D36" s="2">
        <f>_XLL.HEXDEC(C36)</f>
        <v>32</v>
      </c>
      <c r="E36" s="2" t="s">
        <v>6</v>
      </c>
      <c r="F36" s="3"/>
      <c r="H36" s="1">
        <v>6</v>
      </c>
      <c r="I36" s="10" t="str">
        <f t="shared" si="4"/>
        <v>19</v>
      </c>
      <c r="J36" s="2">
        <f>_XLL.HEXDEC(I36)</f>
        <v>25</v>
      </c>
      <c r="K36" s="2" t="s">
        <v>13</v>
      </c>
      <c r="L36" s="3"/>
      <c r="N36" s="1">
        <v>3</v>
      </c>
      <c r="O36" s="2" t="str">
        <f t="shared" si="5"/>
        <v>05</v>
      </c>
      <c r="P36" s="2">
        <f>_XLL.HEXDEC(O36)</f>
        <v>5</v>
      </c>
      <c r="Q36" s="2" t="s">
        <v>9</v>
      </c>
      <c r="R36" s="3"/>
    </row>
    <row r="37" spans="2:18" ht="12.75">
      <c r="B37" s="1">
        <v>10</v>
      </c>
      <c r="C37" s="10" t="str">
        <f t="shared" si="3"/>
        <v>47</v>
      </c>
      <c r="D37" s="2">
        <f>_XLL.HEXDEC(C37)</f>
        <v>71</v>
      </c>
      <c r="E37" s="2" t="s">
        <v>9</v>
      </c>
      <c r="F37" s="3"/>
      <c r="H37" s="1">
        <v>7</v>
      </c>
      <c r="I37" s="10" t="str">
        <f t="shared" si="4"/>
        <v>00</v>
      </c>
      <c r="J37" s="2">
        <f>_XLL.HEXDEC(I37)</f>
        <v>0</v>
      </c>
      <c r="K37" s="2" t="s">
        <v>14</v>
      </c>
      <c r="L37" s="3"/>
      <c r="N37" s="1">
        <v>4</v>
      </c>
      <c r="O37" s="2" t="str">
        <f t="shared" si="5"/>
        <v>4D</v>
      </c>
      <c r="P37" s="2">
        <f>_XLL.HEXDEC(O37)</f>
        <v>77</v>
      </c>
      <c r="Q37" s="2" t="s">
        <v>9</v>
      </c>
      <c r="R37" s="3"/>
    </row>
    <row r="38" spans="2:18" ht="12.75">
      <c r="B38" s="1">
        <v>11</v>
      </c>
      <c r="C38" s="10" t="str">
        <f t="shared" si="3"/>
        <v>03</v>
      </c>
      <c r="D38" s="2">
        <f>_XLL.HEXDEC(C38)</f>
        <v>3</v>
      </c>
      <c r="E38" s="2" t="s">
        <v>9</v>
      </c>
      <c r="F38" s="3"/>
      <c r="H38" s="1">
        <v>8</v>
      </c>
      <c r="I38" s="10" t="str">
        <f t="shared" si="4"/>
        <v>6C</v>
      </c>
      <c r="J38" s="2">
        <f>_XLL.HEXDEC(I38)</f>
        <v>108</v>
      </c>
      <c r="K38" s="2" t="s">
        <v>12</v>
      </c>
      <c r="L38" s="3"/>
      <c r="N38" s="1">
        <v>5</v>
      </c>
      <c r="O38" s="2" t="str">
        <f t="shared" si="5"/>
        <v>00</v>
      </c>
      <c r="P38" s="2">
        <f>_XLL.HEXDEC(O38)</f>
        <v>0</v>
      </c>
      <c r="Q38" s="2" t="s">
        <v>9</v>
      </c>
      <c r="R38" s="3"/>
    </row>
    <row r="39" spans="2:18" ht="12.75">
      <c r="B39" s="1"/>
      <c r="C39" s="2"/>
      <c r="D39" s="2"/>
      <c r="E39" s="2"/>
      <c r="F39" s="3"/>
      <c r="H39" s="1">
        <v>9</v>
      </c>
      <c r="I39" s="10" t="str">
        <f t="shared" si="4"/>
        <v>00</v>
      </c>
      <c r="J39" s="2">
        <f>_XLL.HEXDEC(I39)</f>
        <v>0</v>
      </c>
      <c r="K39" s="2" t="s">
        <v>7</v>
      </c>
      <c r="L39" s="3"/>
      <c r="N39" s="1"/>
      <c r="O39" s="2"/>
      <c r="P39" s="2"/>
      <c r="Q39" s="2"/>
      <c r="R39" s="3"/>
    </row>
    <row r="40" spans="2:18" ht="12.75">
      <c r="B40" s="1" t="s">
        <v>10</v>
      </c>
      <c r="C40" s="4">
        <f>SUM(D27:D36)</f>
        <v>839</v>
      </c>
      <c r="D40" s="4" t="str">
        <f>IF(D37+D38*256=C40,"OK","Erreur")</f>
        <v>OK</v>
      </c>
      <c r="E40" s="2"/>
      <c r="F40" s="3"/>
      <c r="H40" s="1">
        <v>10</v>
      </c>
      <c r="I40" s="10" t="str">
        <f t="shared" si="4"/>
        <v>36</v>
      </c>
      <c r="J40" s="2">
        <f>_XLL.HEXDEC(I40)</f>
        <v>54</v>
      </c>
      <c r="K40" s="2" t="s">
        <v>6</v>
      </c>
      <c r="L40" s="3"/>
      <c r="N40" s="1" t="s">
        <v>10</v>
      </c>
      <c r="O40" s="4">
        <f>SUM(P33:P36)</f>
        <v>77</v>
      </c>
      <c r="P40" s="4" t="str">
        <f>IF(P37+P38*256=O40,"OK","Erreur")</f>
        <v>OK</v>
      </c>
      <c r="Q40" s="2"/>
      <c r="R40" s="3"/>
    </row>
    <row r="41" spans="2:18" ht="12.75">
      <c r="B41" s="1" t="s">
        <v>15</v>
      </c>
      <c r="C41" s="4">
        <f>MOD(D29,16)</f>
        <v>0</v>
      </c>
      <c r="D41" s="2"/>
      <c r="E41" s="2"/>
      <c r="F41" s="3"/>
      <c r="H41" s="1">
        <v>11</v>
      </c>
      <c r="I41" s="10" t="str">
        <f t="shared" si="4"/>
        <v>0C</v>
      </c>
      <c r="J41" s="2">
        <f>_XLL.HEXDEC(I41)</f>
        <v>12</v>
      </c>
      <c r="K41" s="2" t="s">
        <v>6</v>
      </c>
      <c r="L41" s="3"/>
      <c r="N41" s="1" t="s">
        <v>50</v>
      </c>
      <c r="O41" s="4" t="str">
        <f>IF(MOD(INT(P33/16),8)&lt;4,"Chargées","Vides")</f>
        <v>Chargées</v>
      </c>
      <c r="P41" s="18" t="s">
        <v>26</v>
      </c>
      <c r="Q41" s="2"/>
      <c r="R41" s="3"/>
    </row>
    <row r="42" spans="2:18" ht="13.5" thickBot="1">
      <c r="B42" s="1" t="s">
        <v>49</v>
      </c>
      <c r="C42" s="4" t="str">
        <f>IF(INT(D27/16)=0,"Stable",IF(INT(D27/16)=1,"Augmentation",IF(INT(D27/16)=2,"Baisse","?")))</f>
        <v>Augmentation</v>
      </c>
      <c r="D42" s="2" t="s">
        <v>26</v>
      </c>
      <c r="E42" s="2"/>
      <c r="F42" s="3"/>
      <c r="H42" s="1">
        <v>12</v>
      </c>
      <c r="I42" s="10" t="str">
        <f t="shared" si="4"/>
        <v>10</v>
      </c>
      <c r="J42" s="2">
        <f>_XLL.HEXDEC(I42)</f>
        <v>16</v>
      </c>
      <c r="K42" s="2" t="s">
        <v>6</v>
      </c>
      <c r="L42" s="3"/>
      <c r="N42" s="5" t="s">
        <v>25</v>
      </c>
      <c r="O42" s="6">
        <f>P36</f>
        <v>5</v>
      </c>
      <c r="P42" s="7" t="s">
        <v>26</v>
      </c>
      <c r="Q42" s="7"/>
      <c r="R42" s="8"/>
    </row>
    <row r="43" spans="2:12" ht="12.75">
      <c r="B43" s="1" t="s">
        <v>16</v>
      </c>
      <c r="C43" s="4">
        <f>IF(INT(D31/16)=0,1,-1)*(MOD(D31,16)*256+D30)/10</f>
        <v>20.9</v>
      </c>
      <c r="D43" s="2"/>
      <c r="E43" s="2"/>
      <c r="F43" s="3"/>
      <c r="H43" s="1">
        <v>13</v>
      </c>
      <c r="I43" s="10" t="str">
        <f t="shared" si="4"/>
        <v>04</v>
      </c>
      <c r="J43" s="2">
        <f>_XLL.HEXDEC(I43)</f>
        <v>4</v>
      </c>
      <c r="K43" s="2" t="s">
        <v>6</v>
      </c>
      <c r="L43" s="3"/>
    </row>
    <row r="44" spans="2:12" ht="12.75">
      <c r="B44" s="1" t="s">
        <v>27</v>
      </c>
      <c r="C44" s="4">
        <f>IF(INT(D34/16)=0,1,-1)*(MOD(D34,16)*256+D33)/10</f>
        <v>21</v>
      </c>
      <c r="D44" s="2"/>
      <c r="E44" s="2"/>
      <c r="F44" s="3"/>
      <c r="H44" s="1">
        <v>14</v>
      </c>
      <c r="I44" s="10" t="str">
        <f t="shared" si="4"/>
        <v>08</v>
      </c>
      <c r="J44" s="2">
        <f>_XLL.HEXDEC(I44)</f>
        <v>8</v>
      </c>
      <c r="K44" s="2" t="s">
        <v>6</v>
      </c>
      <c r="L44" s="3"/>
    </row>
    <row r="45" spans="2:12" ht="12.75">
      <c r="B45" s="1" t="s">
        <v>17</v>
      </c>
      <c r="C45" s="4">
        <f>D32</f>
        <v>98</v>
      </c>
      <c r="D45" s="2"/>
      <c r="E45" s="2"/>
      <c r="F45" s="3"/>
      <c r="H45" s="1">
        <v>15</v>
      </c>
      <c r="I45" s="10" t="str">
        <f t="shared" si="4"/>
        <v>24</v>
      </c>
      <c r="J45" s="2">
        <f>_XLL.HEXDEC(I45)</f>
        <v>36</v>
      </c>
      <c r="K45" s="2" t="s">
        <v>9</v>
      </c>
      <c r="L45" s="3"/>
    </row>
    <row r="46" spans="2:12" ht="13.5" thickBot="1">
      <c r="B46" s="11" t="s">
        <v>47</v>
      </c>
      <c r="C46" s="6">
        <f>INT(D29/16)</f>
        <v>13</v>
      </c>
      <c r="D46" s="7" t="s">
        <v>26</v>
      </c>
      <c r="E46" s="7"/>
      <c r="F46" s="8"/>
      <c r="H46" s="1">
        <v>16</v>
      </c>
      <c r="I46" s="10" t="str">
        <f t="shared" si="4"/>
        <v>01</v>
      </c>
      <c r="J46" s="2">
        <f>_XLL.HEXDEC(I46)</f>
        <v>1</v>
      </c>
      <c r="K46" s="2" t="s">
        <v>9</v>
      </c>
      <c r="L46" s="3"/>
    </row>
    <row r="47" spans="8:12" ht="12.75">
      <c r="H47" s="1"/>
      <c r="I47" s="2"/>
      <c r="J47" s="2"/>
      <c r="K47" s="2"/>
      <c r="L47" s="3"/>
    </row>
    <row r="48" spans="8:12" ht="12.75">
      <c r="H48" s="1" t="s">
        <v>10</v>
      </c>
      <c r="I48" s="4">
        <f>SUM(J30:J44)</f>
        <v>292</v>
      </c>
      <c r="J48" s="4" t="str">
        <f>IF(J45+J46*256=I48,"OK","Erreur")</f>
        <v>OK</v>
      </c>
      <c r="K48" s="2"/>
      <c r="L48" s="3"/>
    </row>
    <row r="49" spans="8:12" ht="12.75">
      <c r="H49" s="1" t="s">
        <v>50</v>
      </c>
      <c r="I49" s="4" t="str">
        <f>IF(MOD(INT(J30/16),8)&lt;4,"Chargées","Vides")</f>
        <v>Chargées</v>
      </c>
      <c r="J49" s="18" t="s">
        <v>26</v>
      </c>
      <c r="K49" s="2"/>
      <c r="L49" s="3"/>
    </row>
    <row r="50" spans="8:12" ht="12.75">
      <c r="H50" s="1" t="s">
        <v>37</v>
      </c>
      <c r="I50" s="4">
        <f>(J33*256+J32)*25.4/100</f>
        <v>0</v>
      </c>
      <c r="J50" s="4"/>
      <c r="K50" s="2"/>
      <c r="L50" s="3"/>
    </row>
    <row r="51" spans="8:12" ht="12.75">
      <c r="H51" s="1" t="s">
        <v>36</v>
      </c>
      <c r="I51" s="4">
        <f>(J35*256+J34)*25.4/100</f>
        <v>0</v>
      </c>
      <c r="J51" s="2"/>
      <c r="K51" s="2"/>
      <c r="L51" s="3"/>
    </row>
    <row r="52" spans="8:12" ht="12.75">
      <c r="H52" s="1" t="s">
        <v>34</v>
      </c>
      <c r="I52" s="4">
        <f>(J37*256+J36)*25.4/100</f>
        <v>6.35</v>
      </c>
      <c r="J52" s="2"/>
      <c r="K52" s="2"/>
      <c r="L52" s="3"/>
    </row>
    <row r="53" spans="8:12" ht="12.75">
      <c r="H53" s="1" t="s">
        <v>35</v>
      </c>
      <c r="I53" s="4">
        <f>(J39*256+J38)*25.4/100</f>
        <v>27.432</v>
      </c>
      <c r="J53" s="2"/>
      <c r="K53" s="2"/>
      <c r="L53" s="3"/>
    </row>
    <row r="54" spans="8:12" ht="13.5" thickBot="1">
      <c r="H54" s="11" t="s">
        <v>33</v>
      </c>
      <c r="I54" s="6" t="str">
        <f>TEXT(J42,"00")&amp;"/"&amp;TEXT(J43,"00")&amp;"/"&amp;TEXT(J44+2000,"0000")&amp;" "&amp;TEXT(J41,"00")&amp;":"&amp;TEXT(J40,"00")</f>
        <v>16/04/2008 12:54</v>
      </c>
      <c r="J54" s="7"/>
      <c r="K54" s="7"/>
      <c r="L54" s="8"/>
    </row>
  </sheetData>
  <mergeCells count="12">
    <mergeCell ref="H27:L27"/>
    <mergeCell ref="H2:L2"/>
    <mergeCell ref="H4:L4"/>
    <mergeCell ref="B22:F22"/>
    <mergeCell ref="H25:L25"/>
    <mergeCell ref="B2:F2"/>
    <mergeCell ref="B4:F4"/>
    <mergeCell ref="B24:F24"/>
    <mergeCell ref="N2:R2"/>
    <mergeCell ref="N4:R4"/>
    <mergeCell ref="N28:R28"/>
    <mergeCell ref="N30:R3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21" sqref="D21"/>
    </sheetView>
  </sheetViews>
  <sheetFormatPr defaultColWidth="11.421875" defaultRowHeight="12.75"/>
  <cols>
    <col min="1" max="1" width="5.00390625" style="0" customWidth="1"/>
    <col min="2" max="3" width="10.8515625" style="0" bestFit="1" customWidth="1"/>
    <col min="4" max="4" width="20.57421875" style="0" bestFit="1" customWidth="1"/>
  </cols>
  <sheetData>
    <row r="1" spans="1:4" ht="12.75">
      <c r="A1" s="19"/>
      <c r="B1" s="20" t="s">
        <v>52</v>
      </c>
      <c r="C1" s="20" t="s">
        <v>53</v>
      </c>
      <c r="D1" s="20" t="s">
        <v>54</v>
      </c>
    </row>
    <row r="2" spans="1:4" ht="12.75">
      <c r="A2" s="20">
        <v>0</v>
      </c>
      <c r="B2" s="21" t="s">
        <v>55</v>
      </c>
      <c r="C2" s="21" t="s">
        <v>56</v>
      </c>
      <c r="D2" s="22" t="s">
        <v>57</v>
      </c>
    </row>
    <row r="3" spans="1:4" ht="12.75">
      <c r="A3" s="23">
        <v>1</v>
      </c>
      <c r="B3" s="21"/>
      <c r="C3" s="21"/>
      <c r="D3" s="22" t="s">
        <v>58</v>
      </c>
    </row>
    <row r="4" spans="1:4" ht="12.75">
      <c r="A4" s="23">
        <v>2</v>
      </c>
      <c r="B4" s="21"/>
      <c r="C4" s="21"/>
      <c r="D4" s="22" t="s">
        <v>59</v>
      </c>
    </row>
    <row r="5" spans="1:4" ht="12.75">
      <c r="A5" s="23">
        <v>3</v>
      </c>
      <c r="B5" s="21"/>
      <c r="C5" s="21"/>
      <c r="D5" s="22" t="s">
        <v>60</v>
      </c>
    </row>
    <row r="6" spans="1:4" ht="12.75">
      <c r="A6" s="20">
        <v>4</v>
      </c>
      <c r="B6" s="21" t="s">
        <v>61</v>
      </c>
      <c r="C6" s="21"/>
      <c r="D6" s="22" t="s">
        <v>57</v>
      </c>
    </row>
    <row r="7" spans="1:4" ht="12.75">
      <c r="A7" s="20">
        <v>5</v>
      </c>
      <c r="B7" s="21"/>
      <c r="C7" s="21"/>
      <c r="D7" s="22" t="s">
        <v>58</v>
      </c>
    </row>
    <row r="8" spans="1:4" ht="12.75">
      <c r="A8" s="20">
        <v>6</v>
      </c>
      <c r="B8" s="21"/>
      <c r="C8" s="21"/>
      <c r="D8" s="22" t="s">
        <v>59</v>
      </c>
    </row>
    <row r="9" spans="1:4" ht="12.75">
      <c r="A9" s="20">
        <v>7</v>
      </c>
      <c r="B9" s="21"/>
      <c r="C9" s="21"/>
      <c r="D9" s="22" t="s">
        <v>60</v>
      </c>
    </row>
    <row r="10" spans="1:4" ht="12.75">
      <c r="A10" s="20">
        <v>8</v>
      </c>
      <c r="B10" s="21" t="s">
        <v>55</v>
      </c>
      <c r="C10" s="21" t="s">
        <v>62</v>
      </c>
      <c r="D10" s="22" t="s">
        <v>57</v>
      </c>
    </row>
    <row r="11" spans="1:4" ht="12.75">
      <c r="A11" s="20">
        <v>9</v>
      </c>
      <c r="B11" s="21"/>
      <c r="C11" s="21"/>
      <c r="D11" s="22" t="s">
        <v>58</v>
      </c>
    </row>
    <row r="12" spans="1:4" ht="12.75">
      <c r="A12" s="20" t="s">
        <v>63</v>
      </c>
      <c r="B12" s="21"/>
      <c r="C12" s="21"/>
      <c r="D12" s="22" t="s">
        <v>59</v>
      </c>
    </row>
    <row r="13" spans="1:4" ht="12.75">
      <c r="A13" s="20" t="s">
        <v>64</v>
      </c>
      <c r="B13" s="21"/>
      <c r="C13" s="21"/>
      <c r="D13" s="22" t="s">
        <v>60</v>
      </c>
    </row>
    <row r="14" spans="1:4" ht="12.75">
      <c r="A14" s="20" t="s">
        <v>65</v>
      </c>
      <c r="B14" s="21" t="s">
        <v>61</v>
      </c>
      <c r="C14" s="21"/>
      <c r="D14" s="22" t="s">
        <v>57</v>
      </c>
    </row>
    <row r="15" spans="1:4" ht="12.75">
      <c r="A15" s="20" t="s">
        <v>66</v>
      </c>
      <c r="B15" s="21"/>
      <c r="C15" s="21"/>
      <c r="D15" s="22" t="s">
        <v>58</v>
      </c>
    </row>
    <row r="16" spans="1:4" ht="12.75">
      <c r="A16" s="20" t="s">
        <v>67</v>
      </c>
      <c r="B16" s="21"/>
      <c r="C16" s="21"/>
      <c r="D16" s="22" t="s">
        <v>59</v>
      </c>
    </row>
    <row r="17" spans="1:4" ht="12.75">
      <c r="A17" s="20" t="s">
        <v>68</v>
      </c>
      <c r="B17" s="21"/>
      <c r="C17" s="21"/>
      <c r="D17" s="22" t="s">
        <v>60</v>
      </c>
    </row>
  </sheetData>
  <mergeCells count="6">
    <mergeCell ref="B2:B5"/>
    <mergeCell ref="C2:C9"/>
    <mergeCell ref="B6:B9"/>
    <mergeCell ref="B10:B13"/>
    <mergeCell ref="C10:C17"/>
    <mergeCell ref="B14:B1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2008-04-02T11:45:36Z</dcterms:created>
  <dcterms:modified xsi:type="dcterms:W3CDTF">2008-04-18T16:27:49Z</dcterms:modified>
  <cp:category/>
  <cp:version/>
  <cp:contentType/>
  <cp:contentStatus/>
</cp:coreProperties>
</file>